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Analytics Dashboard" sheetId="2" r:id="rId6"/>
    <sheet name="Payroll Entry" sheetId="3" r:id="rId7"/>
    <sheet name="Daily Cash &amp; Loans" sheetId="4" r:id="rId8"/>
    <sheet name="Sales Tracking" sheetId="5" r:id="rId9"/>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<sst xmlns="http://schemas.openxmlformats.org/spreadsheetml/2006/main" uniqueCount="107">
  <si>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</si>
  <si>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</si>
  <si>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</si>
  <si>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</si>
  <si>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Analytics Dashboard</t>
  </si>
  <si>
    <t>Table 1</t>
  </si>
  <si>
    <t>📊  SALARY &amp; SALES ANALYTICS DASHBOARD</t>
  </si>
  <si>
    <t>Total Payroll
(Period)</t>
  </si>
  <si>
    <t>Total Tips
&amp; Bonuses</t>
  </si>
  <si>
    <t>Total Sales
(Period)</t>
  </si>
  <si>
    <t>Outsourced
Cost</t>
  </si>
  <si>
    <t>Sales /
Labor Hour</t>
  </si>
  <si>
    <t>Avg Daily
Sales</t>
  </si>
  <si>
    <t>📅 WEEKLY PAYROLL COMPARISON</t>
  </si>
  <si>
    <t>🍽️ SALES CHANNEL BREAKDOWN</t>
  </si>
  <si>
    <t>Week Of</t>
  </si>
  <si>
    <t>Total Hours</t>
  </si>
  <si>
    <t>Total Tips ($)</t>
  </si>
  <si>
    <t>Total Payroll ($)</t>
  </si>
  <si>
    <t>Channel</t>
  </si>
  <si>
    <t>Total ($)</t>
  </si>
  <si>
    <t>% of Sales</t>
  </si>
  <si>
    <t>Week of Jun 3</t>
  </si>
  <si>
    <t>Dine-In</t>
  </si>
  <si>
    <t>Week of Jun 10</t>
  </si>
  <si>
    <t>Catering</t>
  </si>
  <si>
    <t>Week-over-Week Change</t>
  </si>
  <si>
    <t>EZ-Cater</t>
  </si>
  <si>
    <t>Total</t>
  </si>
  <si>
    <t>📌  HOW TO USE THIS PORTAL</t>
  </si>
  <si>
    <t>1. Payroll Entry tab — Enter each employee's pay period data. Yellow cells = your inputs. Blue cells = auto-calculated.</t>
  </si>
  <si>
    <t>2. Daily Cash &amp; Loans — Record daily cash amounts and any employee loans. Running total updates automatically.</t>
  </si>
  <si>
    <t>3. Sales Tracking — Enter daily sales by channel (Dine-In, Catering, EZ-Cater). Sales/Hour ratio auto-calculates.</t>
  </si>
  <si>
    <t>4. This Dashboard — Updates automatically from all other sheets. Review KPIs and weekly comparisons here.</t>
  </si>
  <si>
    <t>Payroll Entry</t>
  </si>
  <si>
    <t>🍽️  RESTAURANT PAYROLL MANAGEMENT SYSTEM</t>
  </si>
  <si>
    <t>Payroll Entry — Weekly Pay Period</t>
  </si>
  <si>
    <t>Pay Date</t>
  </si>
  <si>
    <t>Employee Name</t>
  </si>
  <si>
    <t>Category</t>
  </si>
  <si>
    <t>Pay Type</t>
  </si>
  <si>
    <t>Hours / Pay Grade</t>
  </si>
  <si>
    <t>Position</t>
  </si>
  <si>
    <t>Rate per Hour ($)</t>
  </si>
  <si>
    <t>Party Trays (#)</t>
  </si>
  <si>
    <t>Tips ($)</t>
  </si>
  <si>
    <t>Remarks / Bonus ($)</t>
  </si>
  <si>
    <t>Subtotal Bonus ($)</t>
  </si>
  <si>
    <t>Total Pay ($)</t>
  </si>
  <si>
    <t>Notes</t>
  </si>
  <si>
    <t>2024-06-03</t>
  </si>
  <si>
    <t>Maria Gonzalez</t>
  </si>
  <si>
    <t>Kitchen</t>
  </si>
  <si>
    <t>Hourly</t>
  </si>
  <si>
    <t>Line Cook</t>
  </si>
  <si>
    <t>James Thompson</t>
  </si>
  <si>
    <t>Prep Cook</t>
  </si>
  <si>
    <t>Aisha Patel</t>
  </si>
  <si>
    <t>Floor</t>
  </si>
  <si>
    <t>Server</t>
  </si>
  <si>
    <t>Carlos Rivera</t>
  </si>
  <si>
    <t>Emily Chen</t>
  </si>
  <si>
    <t>Salaried</t>
  </si>
  <si>
    <t>Sous Chef</t>
  </si>
  <si>
    <t>David Kim</t>
  </si>
  <si>
    <t>Floor Manager</t>
  </si>
  <si>
    <t>Rosa Martinez</t>
  </si>
  <si>
    <t>Dishwasher</t>
  </si>
  <si>
    <t>Outsourced Help</t>
  </si>
  <si>
    <t>Outsourced</t>
  </si>
  <si>
    <t>Event Staff</t>
  </si>
  <si>
    <t>2024-06-10</t>
  </si>
  <si>
    <t>WEEKLY TOTALS</t>
  </si>
  <si>
    <t>🔵 Blue = Input fields    📊 Light Blue = Calculated    🟡 Yellow = Editable inputs</t>
  </si>
  <si>
    <t>Pay Grade Reference: Grade 1=$600/wk  Grade 2=$900/wk  Grade 3=$1,100/wk  Grade 4=$1,400/wk  Grade 5=$1,800/wk</t>
  </si>
  <si>
    <t>Daily Cash &amp; Loans</t>
  </si>
  <si>
    <t>💵  DAILY CASH RECORDING</t>
  </si>
  <si>
    <t>Date</t>
  </si>
  <si>
    <t>Day</t>
  </si>
  <si>
    <t>Amount ($)</t>
  </si>
  <si>
    <t>Running Total ($)</t>
  </si>
  <si>
    <t>Loan Amount ($)</t>
  </si>
  <si>
    <t>Monday</t>
  </si>
  <si>
    <t>2024-06-04</t>
  </si>
  <si>
    <t>Tuesday</t>
  </si>
  <si>
    <t>2024-06-05</t>
  </si>
  <si>
    <t>Wednesday</t>
  </si>
  <si>
    <t>2024-06-06</t>
  </si>
  <si>
    <t>Thursday</t>
  </si>
  <si>
    <t>Total Loans</t>
  </si>
  <si>
    <t>2024-06-07</t>
  </si>
  <si>
    <t>Friday</t>
  </si>
  <si>
    <t>2024-06-08</t>
  </si>
  <si>
    <t>Saturday</t>
  </si>
  <si>
    <t>2024-06-09</t>
  </si>
  <si>
    <t>Sunday</t>
  </si>
  <si>
    <t>2024-06-11</t>
  </si>
  <si>
    <t>2024-06-12</t>
  </si>
  <si>
    <t>Sales Tracking</t>
  </si>
  <si>
    <t>📈  DAILY SALES TRACKING</t>
  </si>
  <si>
    <t>Dine-In ($)</t>
  </si>
  <si>
    <t>Catering ($)</t>
  </si>
  <si>
    <t>EZ-Cater ($)</t>
  </si>
  <si>
    <t>Total Sales ($)</t>
  </si>
  <si>
    <t>Staff Hours</t>
  </si>
  <si>
    <t>Sales per Hour ($)</t>
  </si>
  <si>
    <t>TOTALS</t>
  </si>
</sst>
</file>

<file path=xl/styles.xml><?xml version="1.0" encoding="utf-8"?>
<styleSheet xmlns="http://schemas.openxmlformats.org/spreadsheetml/2006/main">
  <numFmts count="3">
    <numFmt numFmtId="0" formatCode="General"/>
    <numFmt numFmtId="59" formatCode="[$$-409]#,##0.00"/>
    <numFmt numFmtId="60" formatCode="0.0%"/>
  </numFmts>
  <fonts count="17">
    <font>
      <sz val="11"/>
      <color indexed="8"/>
      <name val="Calibri"/>
    </font>
    <font>
      <sz val="12"/>
      <color indexed="8"/>
      <name val="Calibri"/>
    </font>
    <font>
      <sz val="14"/>
      <color indexed="8"/>
      <name val="Calibri"/>
    </font>
    <font>
      <sz val="12"/>
      <color indexed="8"/>
      <name val="Helvetica Neue"/>
    </font>
    <font>
      <u val="single"/>
      <sz val="12"/>
      <color indexed="11"/>
      <name val="Calibri"/>
    </font>
    <font>
      <sz val="15"/>
      <color indexed="8"/>
      <name val="Calibri"/>
    </font>
    <font>
      <sz val="14"/>
      <color indexed="12"/>
      <name val="Arial"/>
    </font>
    <font>
      <sz val="10"/>
      <color indexed="12"/>
      <name val="Arial"/>
    </font>
    <font>
      <sz val="14"/>
      <color indexed="13"/>
      <name val="Arial"/>
    </font>
    <font>
      <sz val="11"/>
      <color indexed="12"/>
      <name val="Arial"/>
    </font>
    <font>
      <sz val="10"/>
      <color indexed="19"/>
      <name val="Arial"/>
    </font>
    <font>
      <sz val="10"/>
      <color indexed="17"/>
      <name val="Arial"/>
    </font>
    <font>
      <sz val="10"/>
      <color indexed="22"/>
      <name val="Arial"/>
    </font>
    <font>
      <sz val="10"/>
      <color indexed="24"/>
      <name val="Arial"/>
    </font>
    <font>
      <sz val="10"/>
      <color indexed="26"/>
      <name val="Arial"/>
    </font>
    <font>
      <sz val="10"/>
      <color indexed="27"/>
      <name val="Arial"/>
    </font>
    <font>
      <sz val="9"/>
      <color indexed="29"/>
      <name val="Arial"/>
    </font>
  </fonts>
  <fills count="14">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3"/>
        <bgColor auto="1"/>
      </patternFill>
    </fill>
    <fill>
      <patternFill patternType="solid">
        <fgColor indexed="12"/>
        <bgColor auto="1"/>
      </patternFill>
    </fill>
    <fill>
      <patternFill patternType="solid">
        <fgColor indexed="16"/>
        <bgColor auto="1"/>
      </patternFill>
    </fill>
    <fill>
      <patternFill patternType="solid">
        <fgColor indexed="17"/>
        <bgColor auto="1"/>
      </patternFill>
    </fill>
    <fill>
      <patternFill patternType="solid">
        <fgColor indexed="18"/>
        <bgColor auto="1"/>
      </patternFill>
    </fill>
    <fill>
      <patternFill patternType="solid">
        <fgColor indexed="20"/>
        <bgColor auto="1"/>
      </patternFill>
    </fill>
    <fill>
      <patternFill patternType="solid">
        <fgColor indexed="21"/>
        <bgColor auto="1"/>
      </patternFill>
    </fill>
    <fill>
      <patternFill patternType="solid">
        <fgColor indexed="23"/>
        <bgColor auto="1"/>
      </patternFill>
    </fill>
    <fill>
      <patternFill patternType="solid">
        <fgColor indexed="25"/>
        <bgColor auto="1"/>
      </patternFill>
    </fill>
    <fill>
      <patternFill patternType="solid">
        <fgColor indexed="28"/>
        <bgColor auto="1"/>
      </patternFill>
    </fill>
  </fills>
  <borders count="25">
    <border>
      <left/>
      <right/>
      <top/>
      <bottom/>
      <diagonal/>
    </border>
    <border>
      <left style="thin">
        <color indexed="14"/>
      </left>
      <right/>
      <top style="thin">
        <color indexed="14"/>
      </top>
      <bottom/>
      <diagonal/>
    </border>
    <border>
      <left/>
      <right/>
      <top style="thin">
        <color indexed="14"/>
      </top>
      <bottom/>
      <diagonal/>
    </border>
    <border>
      <left/>
      <right style="thin">
        <color indexed="14"/>
      </right>
      <top style="thin">
        <color indexed="14"/>
      </top>
      <bottom/>
      <diagonal/>
    </border>
    <border>
      <left style="thin">
        <color indexed="14"/>
      </left>
      <right/>
      <top/>
      <bottom style="thin">
        <color indexed="15"/>
      </bottom>
      <diagonal/>
    </border>
    <border>
      <left/>
      <right/>
      <top/>
      <bottom style="thin">
        <color indexed="15"/>
      </bottom>
      <diagonal/>
    </border>
    <border>
      <left/>
      <right/>
      <top/>
      <bottom/>
      <diagonal/>
    </border>
    <border>
      <left/>
      <right style="thin">
        <color indexed="14"/>
      </right>
      <top/>
      <bottom/>
      <diagonal/>
    </border>
    <border>
      <left style="thin">
        <color indexed="15"/>
      </left>
      <right style="thin">
        <color indexed="15"/>
      </right>
      <top style="thin">
        <color indexed="15"/>
      </top>
      <bottom style="thin">
        <color indexed="15"/>
      </bottom>
      <diagonal/>
    </border>
    <border>
      <left style="thin">
        <color indexed="15"/>
      </left>
      <right/>
      <top/>
      <bottom/>
      <diagonal/>
    </border>
    <border>
      <left style="thin">
        <color indexed="14"/>
      </left>
      <right/>
      <top style="thin">
        <color indexed="15"/>
      </top>
      <bottom/>
      <diagonal/>
    </border>
    <border>
      <left/>
      <right/>
      <top style="thin">
        <color indexed="15"/>
      </top>
      <bottom/>
      <diagonal/>
    </border>
    <border>
      <left/>
      <right style="thin">
        <color indexed="14"/>
      </right>
      <top/>
      <bottom style="thin">
        <color indexed="15"/>
      </bottom>
      <diagonal/>
    </border>
    <border>
      <left style="thin">
        <color indexed="15"/>
      </left>
      <right style="thin">
        <color indexed="15"/>
      </right>
      <top/>
      <bottom/>
      <diagonal/>
    </border>
    <border>
      <left style="thin">
        <color indexed="15"/>
      </left>
      <right/>
      <top style="thin">
        <color indexed="15"/>
      </top>
      <bottom/>
      <diagonal/>
    </border>
    <border>
      <left/>
      <right style="thin">
        <color indexed="14"/>
      </right>
      <top style="thin">
        <color indexed="15"/>
      </top>
      <bottom/>
      <diagonal/>
    </border>
    <border>
      <left/>
      <right style="thin">
        <color indexed="15"/>
      </right>
      <top/>
      <bottom/>
      <diagonal/>
    </border>
    <border>
      <left style="thin">
        <color indexed="14"/>
      </left>
      <right/>
      <top/>
      <bottom/>
      <diagonal/>
    </border>
    <border>
      <left style="thin">
        <color indexed="14"/>
      </left>
      <right/>
      <top/>
      <bottom style="thin">
        <color indexed="14"/>
      </bottom>
      <diagonal/>
    </border>
    <border>
      <left/>
      <right/>
      <top/>
      <bottom style="thin">
        <color indexed="14"/>
      </bottom>
      <diagonal/>
    </border>
    <border>
      <left/>
      <right style="thin">
        <color indexed="14"/>
      </right>
      <top/>
      <bottom style="thin">
        <color indexed="14"/>
      </bottom>
      <diagonal/>
    </border>
    <border>
      <left/>
      <right style="thin">
        <color indexed="15"/>
      </right>
      <top style="thin">
        <color indexed="15"/>
      </top>
      <bottom/>
      <diagonal/>
    </border>
    <border>
      <left style="thin">
        <color indexed="15"/>
      </left>
      <right style="thin">
        <color indexed="14"/>
      </right>
      <top style="thin">
        <color indexed="15"/>
      </top>
      <bottom/>
      <diagonal/>
    </border>
    <border>
      <left style="thin">
        <color indexed="15"/>
      </left>
      <right style="thin">
        <color indexed="15"/>
      </right>
      <top style="thin">
        <color indexed="15"/>
      </top>
      <bottom/>
      <diagonal/>
    </border>
    <border>
      <left style="thin">
        <color indexed="15"/>
      </left>
      <right/>
      <top/>
      <bottom style="thin">
        <color indexed="14"/>
      </bottom>
      <diagonal/>
    </border>
  </borders>
  <cellStyleXfs count="1">
    <xf numFmtId="0" fontId="0" applyNumberFormat="0" applyFont="1" applyFill="0" applyBorder="0" applyAlignment="1" applyProtection="0">
      <alignment vertical="bottom"/>
    </xf>
  </cellStyleXfs>
  <cellXfs count="86">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49" fontId="6" fillId="4" borderId="1" applyNumberFormat="1" applyFont="1" applyFill="1" applyBorder="1" applyAlignment="1" applyProtection="0">
      <alignment horizontal="center" vertical="center" wrapText="1"/>
    </xf>
    <xf numFmtId="1" fontId="6" fillId="4" borderId="2" applyNumberFormat="1" applyFont="1" applyFill="1" applyBorder="1" applyAlignment="1" applyProtection="0">
      <alignment horizontal="center" vertical="center" wrapText="1"/>
    </xf>
    <xf numFmtId="1" fontId="6" fillId="4" borderId="3" applyNumberFormat="1" applyFont="1" applyFill="1" applyBorder="1" applyAlignment="1" applyProtection="0">
      <alignment horizontal="center" vertical="center" wrapText="1"/>
    </xf>
    <xf numFmtId="0" fontId="0" fillId="5" borderId="4" applyNumberFormat="0" applyFont="1" applyFill="1" applyBorder="1" applyAlignment="1" applyProtection="0">
      <alignment vertical="bottom"/>
    </xf>
    <xf numFmtId="0" fontId="0" fillId="5" borderId="5" applyNumberFormat="0" applyFont="1" applyFill="1" applyBorder="1" applyAlignment="1" applyProtection="0">
      <alignment vertical="bottom"/>
    </xf>
    <xf numFmtId="0" fontId="0" fillId="5" borderId="6" applyNumberFormat="0" applyFont="1" applyFill="1" applyBorder="1" applyAlignment="1" applyProtection="0">
      <alignment vertical="bottom"/>
    </xf>
    <xf numFmtId="0" fontId="0" fillId="5" borderId="7" applyNumberFormat="0" applyFont="1" applyFill="1" applyBorder="1" applyAlignment="1" applyProtection="0">
      <alignment vertical="bottom"/>
    </xf>
    <xf numFmtId="49" fontId="7" fillId="6" borderId="8" applyNumberFormat="1" applyFont="1" applyFill="1" applyBorder="1" applyAlignment="1" applyProtection="0">
      <alignment horizontal="center" vertical="center" wrapText="1"/>
    </xf>
    <xf numFmtId="0" fontId="0" fillId="5" borderId="9" applyNumberFormat="0" applyFont="1" applyFill="1" applyBorder="1" applyAlignment="1" applyProtection="0">
      <alignment vertical="bottom"/>
    </xf>
    <xf numFmtId="59" fontId="8" fillId="7" borderId="8" applyNumberFormat="1" applyFont="1" applyFill="1" applyBorder="1" applyAlignment="1" applyProtection="0">
      <alignment horizontal="center" vertical="center"/>
    </xf>
    <xf numFmtId="0" fontId="0" fillId="5" borderId="10" applyNumberFormat="0" applyFont="1" applyFill="1" applyBorder="1" applyAlignment="1" applyProtection="0">
      <alignment vertical="bottom"/>
    </xf>
    <xf numFmtId="0" fontId="0" fillId="5" borderId="11" applyNumberFormat="0" applyFont="1" applyFill="1" applyBorder="1" applyAlignment="1" applyProtection="0">
      <alignment vertical="bottom"/>
    </xf>
    <xf numFmtId="49" fontId="9" fillId="8" borderId="4" applyNumberFormat="1" applyFont="1" applyFill="1" applyBorder="1" applyAlignment="1" applyProtection="0">
      <alignment horizontal="center" vertical="center" wrapText="1"/>
    </xf>
    <xf numFmtId="1" fontId="9" fillId="8" borderId="5" applyNumberFormat="1" applyFont="1" applyFill="1" applyBorder="1" applyAlignment="1" applyProtection="0">
      <alignment horizontal="center" vertical="center" wrapText="1"/>
    </xf>
    <xf numFmtId="49" fontId="9" fillId="8" borderId="5" applyNumberFormat="1" applyFont="1" applyFill="1" applyBorder="1" applyAlignment="1" applyProtection="0">
      <alignment horizontal="center" vertical="center" wrapText="1"/>
    </xf>
    <xf numFmtId="1" fontId="9" fillId="8" borderId="12" applyNumberFormat="1" applyFont="1" applyFill="1" applyBorder="1" applyAlignment="1" applyProtection="0">
      <alignment horizontal="center" vertical="center" wrapText="1"/>
    </xf>
    <xf numFmtId="0" fontId="0" fillId="5" borderId="13" applyNumberFormat="0" applyFont="1" applyFill="1" applyBorder="1" applyAlignment="1" applyProtection="0">
      <alignment vertical="bottom"/>
    </xf>
    <xf numFmtId="1" fontId="7" fillId="6" borderId="8" applyNumberFormat="1" applyFont="1" applyFill="1" applyBorder="1" applyAlignment="1" applyProtection="0">
      <alignment horizontal="center" vertical="center" wrapText="1"/>
    </xf>
    <xf numFmtId="49" fontId="10" fillId="9" borderId="8" applyNumberFormat="1" applyFont="1" applyFill="1" applyBorder="1" applyAlignment="1" applyProtection="0">
      <alignment horizontal="center" vertical="center"/>
    </xf>
    <xf numFmtId="1" fontId="10" fillId="9" borderId="8" applyNumberFormat="1" applyFont="1" applyFill="1" applyBorder="1" applyAlignment="1" applyProtection="0">
      <alignment horizontal="center" vertical="center"/>
    </xf>
    <xf numFmtId="59" fontId="10" fillId="9" borderId="8" applyNumberFormat="1" applyFont="1" applyFill="1" applyBorder="1" applyAlignment="1" applyProtection="0">
      <alignment horizontal="right" vertical="center"/>
    </xf>
    <xf numFmtId="49" fontId="10" fillId="9" borderId="8" applyNumberFormat="1" applyFont="1" applyFill="1" applyBorder="1" applyAlignment="1" applyProtection="0">
      <alignment horizontal="left" vertical="center"/>
    </xf>
    <xf numFmtId="59" fontId="10" fillId="10" borderId="8" applyNumberFormat="1" applyFont="1" applyFill="1" applyBorder="1" applyAlignment="1" applyProtection="0">
      <alignment horizontal="right" vertical="center"/>
    </xf>
    <xf numFmtId="60" fontId="10" fillId="10" borderId="8" applyNumberFormat="1" applyFont="1" applyFill="1" applyBorder="1" applyAlignment="1" applyProtection="0">
      <alignment horizontal="center" vertical="center"/>
    </xf>
    <xf numFmtId="0" fontId="0" fillId="5" borderId="14" applyNumberFormat="0" applyFont="1" applyFill="1" applyBorder="1" applyAlignment="1" applyProtection="0">
      <alignment vertical="bottom"/>
    </xf>
    <xf numFmtId="0" fontId="0" fillId="5" borderId="15" applyNumberFormat="0" applyFont="1" applyFill="1" applyBorder="1" applyAlignment="1" applyProtection="0">
      <alignment vertical="bottom"/>
    </xf>
    <xf numFmtId="49" fontId="10" fillId="5" borderId="8" applyNumberFormat="1" applyFont="1" applyFill="1" applyBorder="1" applyAlignment="1" applyProtection="0">
      <alignment horizontal="center" vertical="center"/>
    </xf>
    <xf numFmtId="1" fontId="10" fillId="5" borderId="8" applyNumberFormat="1" applyFont="1" applyFill="1" applyBorder="1" applyAlignment="1" applyProtection="0">
      <alignment horizontal="center" vertical="center"/>
    </xf>
    <xf numFmtId="59" fontId="10" fillId="5" borderId="8" applyNumberFormat="1" applyFont="1" applyFill="1" applyBorder="1" applyAlignment="1" applyProtection="0">
      <alignment horizontal="right" vertical="center"/>
    </xf>
    <xf numFmtId="49" fontId="10" fillId="5" borderId="8" applyNumberFormat="1" applyFont="1" applyFill="1" applyBorder="1" applyAlignment="1" applyProtection="0">
      <alignment horizontal="left" vertical="center"/>
    </xf>
    <xf numFmtId="49" fontId="7" fillId="8" borderId="8" applyNumberFormat="1" applyFont="1" applyFill="1" applyBorder="1" applyAlignment="1" applyProtection="0">
      <alignment horizontal="center" vertical="center"/>
    </xf>
    <xf numFmtId="1" fontId="7" fillId="8" borderId="8" applyNumberFormat="1" applyFont="1" applyFill="1" applyBorder="1" applyAlignment="1" applyProtection="0">
      <alignment horizontal="right" vertical="center"/>
    </xf>
    <xf numFmtId="59" fontId="7" fillId="8" borderId="8" applyNumberFormat="1" applyFont="1" applyFill="1" applyBorder="1" applyAlignment="1" applyProtection="0">
      <alignment horizontal="right" vertical="center"/>
    </xf>
    <xf numFmtId="0" fontId="0" fillId="5" borderId="16" applyNumberFormat="0" applyFont="1" applyFill="1" applyBorder="1" applyAlignment="1" applyProtection="0">
      <alignment vertical="bottom"/>
    </xf>
    <xf numFmtId="49" fontId="9" fillId="8" borderId="8" applyNumberFormat="1" applyFont="1" applyFill="1" applyBorder="1" applyAlignment="1" applyProtection="0">
      <alignment horizontal="left" vertical="center"/>
    </xf>
    <xf numFmtId="59" fontId="9" fillId="8" borderId="8" applyNumberFormat="1" applyFont="1" applyFill="1" applyBorder="1" applyAlignment="1" applyProtection="0">
      <alignment horizontal="right" vertical="center"/>
    </xf>
    <xf numFmtId="60" fontId="9" fillId="8" borderId="8" applyNumberFormat="1" applyFont="1" applyFill="1" applyBorder="1" applyAlignment="1" applyProtection="0">
      <alignment horizontal="center" vertical="center"/>
    </xf>
    <xf numFmtId="0" fontId="0" fillId="5" borderId="17" applyNumberFormat="0" applyFont="1" applyFill="1" applyBorder="1" applyAlignment="1" applyProtection="0">
      <alignment vertical="bottom"/>
    </xf>
    <xf numFmtId="49" fontId="9" fillId="8" borderId="17" applyNumberFormat="1" applyFont="1" applyFill="1" applyBorder="1" applyAlignment="1" applyProtection="0">
      <alignment horizontal="center" vertical="center" wrapText="1"/>
    </xf>
    <xf numFmtId="1" fontId="9" fillId="8" borderId="6" applyNumberFormat="1" applyFont="1" applyFill="1" applyBorder="1" applyAlignment="1" applyProtection="0">
      <alignment horizontal="center" vertical="center" wrapText="1"/>
    </xf>
    <xf numFmtId="1" fontId="9" fillId="8" borderId="7" applyNumberFormat="1" applyFont="1" applyFill="1" applyBorder="1" applyAlignment="1" applyProtection="0">
      <alignment horizontal="center" vertical="center" wrapText="1"/>
    </xf>
    <xf numFmtId="49" fontId="10" fillId="9" borderId="17" applyNumberFormat="1" applyFont="1" applyFill="1" applyBorder="1" applyAlignment="1" applyProtection="0">
      <alignment horizontal="left" vertical="center" wrapText="1"/>
    </xf>
    <xf numFmtId="1" fontId="10" fillId="9" borderId="6" applyNumberFormat="1" applyFont="1" applyFill="1" applyBorder="1" applyAlignment="1" applyProtection="0">
      <alignment horizontal="left" vertical="center" wrapText="1"/>
    </xf>
    <xf numFmtId="1" fontId="10" fillId="9" borderId="7" applyNumberFormat="1" applyFont="1" applyFill="1" applyBorder="1" applyAlignment="1" applyProtection="0">
      <alignment horizontal="left" vertical="center" wrapText="1"/>
    </xf>
    <xf numFmtId="49" fontId="10" fillId="9" borderId="18" applyNumberFormat="1" applyFont="1" applyFill="1" applyBorder="1" applyAlignment="1" applyProtection="0">
      <alignment horizontal="left" vertical="center" wrapText="1"/>
    </xf>
    <xf numFmtId="1" fontId="10" fillId="9" borderId="19" applyNumberFormat="1" applyFont="1" applyFill="1" applyBorder="1" applyAlignment="1" applyProtection="0">
      <alignment horizontal="left" vertical="center" wrapText="1"/>
    </xf>
    <xf numFmtId="1" fontId="10" fillId="9" borderId="20" applyNumberFormat="1" applyFont="1" applyFill="1" applyBorder="1" applyAlignment="1" applyProtection="0">
      <alignment horizontal="left" vertical="center" wrapText="1"/>
    </xf>
    <xf numFmtId="0" fontId="0" applyNumberFormat="1" applyFont="1" applyFill="0" applyBorder="0" applyAlignment="1" applyProtection="0">
      <alignment vertical="bottom"/>
    </xf>
    <xf numFmtId="49" fontId="11" fillId="8" borderId="17" applyNumberFormat="1" applyFont="1" applyFill="1" applyBorder="1" applyAlignment="1" applyProtection="0">
      <alignment horizontal="center" vertical="center" wrapText="1"/>
    </xf>
    <xf numFmtId="1" fontId="11" fillId="8" borderId="6" applyNumberFormat="1" applyFont="1" applyFill="1" applyBorder="1" applyAlignment="1" applyProtection="0">
      <alignment horizontal="center" vertical="center" wrapText="1"/>
    </xf>
    <xf numFmtId="1" fontId="11" fillId="8" borderId="7" applyNumberFormat="1" applyFont="1" applyFill="1" applyBorder="1" applyAlignment="1" applyProtection="0">
      <alignment horizontal="center" vertical="center" wrapText="1"/>
    </xf>
    <xf numFmtId="0" fontId="0" fillId="5" borderId="12" applyNumberFormat="0" applyFont="1" applyFill="1" applyBorder="1" applyAlignment="1" applyProtection="0">
      <alignment vertical="bottom"/>
    </xf>
    <xf numFmtId="49" fontId="12" fillId="11" borderId="8" applyNumberFormat="1" applyFont="1" applyFill="1" applyBorder="1" applyAlignment="1" applyProtection="0">
      <alignment horizontal="center" vertical="center"/>
    </xf>
    <xf numFmtId="1" fontId="13" fillId="12" borderId="8" applyNumberFormat="1" applyFont="1" applyFill="1" applyBorder="1" applyAlignment="1" applyProtection="0">
      <alignment horizontal="center" vertical="center"/>
    </xf>
    <xf numFmtId="59" fontId="13" fillId="12" borderId="8" applyNumberFormat="1" applyFont="1" applyFill="1" applyBorder="1" applyAlignment="1" applyProtection="0">
      <alignment horizontal="right" vertical="center"/>
    </xf>
    <xf numFmtId="1" fontId="0" fillId="5" borderId="8" applyNumberFormat="1" applyFont="1" applyFill="1" applyBorder="1" applyAlignment="1" applyProtection="0">
      <alignment vertical="bottom"/>
    </xf>
    <xf numFmtId="1" fontId="0" fillId="9" borderId="8" applyNumberFormat="1" applyFont="1" applyFill="1" applyBorder="1" applyAlignment="1" applyProtection="0">
      <alignment vertical="bottom"/>
    </xf>
    <xf numFmtId="49" fontId="14" fillId="10" borderId="8" applyNumberFormat="1" applyFont="1" applyFill="1" applyBorder="1" applyAlignment="1" applyProtection="0">
      <alignment horizontal="center" vertical="center"/>
    </xf>
    <xf numFmtId="49" fontId="15" fillId="13" borderId="8" applyNumberFormat="1" applyFont="1" applyFill="1" applyBorder="1" applyAlignment="1" applyProtection="0">
      <alignment horizontal="center" vertical="center"/>
    </xf>
    <xf numFmtId="49" fontId="7" fillId="8" borderId="10" applyNumberFormat="1" applyFont="1" applyFill="1" applyBorder="1" applyAlignment="1" applyProtection="0">
      <alignment horizontal="center" vertical="center" wrapText="1"/>
    </xf>
    <xf numFmtId="1" fontId="7" fillId="8" borderId="11" applyNumberFormat="1" applyFont="1" applyFill="1" applyBorder="1" applyAlignment="1" applyProtection="0">
      <alignment horizontal="center" vertical="center" wrapText="1"/>
    </xf>
    <xf numFmtId="1" fontId="7" fillId="8" borderId="21" applyNumberFormat="1" applyFont="1" applyFill="1" applyBorder="1" applyAlignment="1" applyProtection="0">
      <alignment horizontal="center" vertical="center" wrapText="1"/>
    </xf>
    <xf numFmtId="0" fontId="0" fillId="5" borderId="22" applyNumberFormat="0" applyFont="1" applyFill="1" applyBorder="1" applyAlignment="1" applyProtection="0">
      <alignment vertical="bottom"/>
    </xf>
    <xf numFmtId="49" fontId="16" fillId="5" borderId="17" applyNumberFormat="1" applyFont="1" applyFill="1" applyBorder="1" applyAlignment="1" applyProtection="0">
      <alignment vertical="bottom"/>
    </xf>
    <xf numFmtId="1" fontId="16" fillId="5" borderId="6" applyNumberFormat="1" applyFont="1" applyFill="1" applyBorder="1" applyAlignment="1" applyProtection="0">
      <alignment vertical="bottom"/>
    </xf>
    <xf numFmtId="49" fontId="16" fillId="5" borderId="18" applyNumberFormat="1" applyFont="1" applyFill="1" applyBorder="1" applyAlignment="1" applyProtection="0">
      <alignment vertical="bottom"/>
    </xf>
    <xf numFmtId="1" fontId="16" fillId="5" borderId="19" applyNumberFormat="1" applyFont="1" applyFill="1" applyBorder="1" applyAlignment="1" applyProtection="0">
      <alignment vertical="bottom"/>
    </xf>
    <xf numFmtId="1" fontId="16" fillId="5" borderId="20" applyNumberFormat="1" applyFont="1" applyFill="1" applyBorder="1" applyAlignment="1" applyProtection="0">
      <alignment vertical="bottom"/>
    </xf>
    <xf numFmtId="0" fontId="0" applyNumberFormat="1" applyFont="1" applyFill="0" applyBorder="0" applyAlignment="1" applyProtection="0">
      <alignment vertical="bottom"/>
    </xf>
    <xf numFmtId="1" fontId="7" fillId="5" borderId="8" applyNumberFormat="1" applyFont="1" applyFill="1" applyBorder="1" applyAlignment="1" applyProtection="0">
      <alignment horizontal="center" vertical="center" wrapText="1"/>
    </xf>
    <xf numFmtId="49" fontId="7" fillId="8" borderId="8" applyNumberFormat="1" applyFont="1" applyFill="1" applyBorder="1" applyAlignment="1" applyProtection="0">
      <alignment horizontal="center" vertical="center" wrapText="1"/>
    </xf>
    <xf numFmtId="0" fontId="0" fillId="5" borderId="23" applyNumberFormat="0" applyFont="1" applyFill="1" applyBorder="1" applyAlignment="1" applyProtection="0">
      <alignment vertical="bottom"/>
    </xf>
    <xf numFmtId="49" fontId="7" fillId="8" borderId="8" applyNumberFormat="1" applyFont="1" applyFill="1" applyBorder="1" applyAlignment="1" applyProtection="0">
      <alignment vertical="bottom"/>
    </xf>
    <xf numFmtId="0" fontId="0" fillId="5" borderId="24" applyNumberFormat="0" applyFont="1" applyFill="1" applyBorder="1" applyAlignment="1" applyProtection="0">
      <alignment vertical="bottom"/>
    </xf>
    <xf numFmtId="0" fontId="0" fillId="5" borderId="19" applyNumberFormat="0" applyFont="1" applyFill="1" applyBorder="1" applyAlignment="1" applyProtection="0">
      <alignment vertical="bottom"/>
    </xf>
    <xf numFmtId="0" fontId="0" fillId="5" borderId="20" applyNumberFormat="0" applyFont="1" applyFill="1" applyBorder="1" applyAlignment="1" applyProtection="0">
      <alignment vertical="bottom"/>
    </xf>
    <xf numFmtId="0" fontId="0" applyNumberFormat="1" applyFont="1" applyFill="0" applyBorder="0" applyAlignment="1" applyProtection="0">
      <alignment vertical="bottom"/>
    </xf>
    <xf numFmtId="49" fontId="9" fillId="8" borderId="8" applyNumberFormat="1" applyFont="1" applyFill="1" applyBorder="1" applyAlignment="1" applyProtection="0">
      <alignment horizontal="center" vertical="center"/>
    </xf>
    <xf numFmtId="1" fontId="0" fillId="8" borderId="8" applyNumberFormat="1" applyFont="1" applyFill="1" applyBorder="1" applyAlignment="1" applyProtection="0">
      <alignment vertical="bottom"/>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1a3c34"/>
      <rgbColor rgb="ffaaaaaa"/>
      <rgbColor rgb="ffd0d7de"/>
      <rgbColor rgb="ff52b788"/>
      <rgbColor rgb="ffb7e4c7"/>
      <rgbColor rgb="ff2d6a4f"/>
      <rgbColor rgb="ff3d3d3d"/>
      <rgbColor rgb="fff4f6f9"/>
      <rgbColor rgb="ffe3f2fd"/>
      <rgbColor rgb="ff2e7d32"/>
      <rgbColor rgb="ffe8f5e9"/>
      <rgbColor rgb="ff0000cc"/>
      <rgbColor rgb="fffff9c4"/>
      <rgbColor rgb="ff1565c0"/>
      <rgbColor rgb="ffe65100"/>
      <rgbColor rgb="fffff3e0"/>
      <rgbColor rgb="ff555555"/>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s>

</file>

<file path=xl/theme/theme1.xml><?xml version="1.0" encoding="utf-8"?>
<a:theme xmlns:a="http://schemas.openxmlformats.org/drawingml/2006/main" xmlns:r="http://schemas.openxmlformats.org/officeDocument/2006/relationships"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noFill/>
          <a:miter lim="400000"/>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noFill/>
          <a:miter lim="4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0.5547" customWidth="1"/>
  </cols>
  <sheetData>
    <row r="3" ht="50" customHeight="1">
      <c r="B3" t="s" s="1">
        <v>0</v>
      </c>
      <c r="C3"/>
      <c r="D3"/>
    </row>
    <row r="7">
      <c r="B7" t="s" s="2">
        <v>1</v>
      </c>
      <c r="C7" t="s" s="2">
        <v>2</v>
      </c>
      <c r="D7" t="s" s="2">
        <v>3</v>
      </c>
    </row>
    <row r="9">
      <c r="B9" t="s" s="3">
        <v>4</v>
      </c>
      <c r="C9" s="3"/>
      <c r="D9" s="3"/>
    </row>
    <row r="10">
      <c r="B10" s="4"/>
      <c r="C10" t="s" s="4">
        <v>5</v>
      </c>
      <c r="D10" t="s" s="5">
        <v>4</v>
      </c>
    </row>
    <row r="11">
      <c r="B11" t="s" s="3">
        <v>34</v>
      </c>
      <c r="C11" s="3"/>
      <c r="D11" s="3"/>
    </row>
    <row r="12">
      <c r="B12" s="4"/>
      <c r="C12" t="s" s="4">
        <v>5</v>
      </c>
      <c r="D12" t="s" s="5">
        <v>34</v>
      </c>
    </row>
    <row r="13">
      <c r="B13" t="s" s="3">
        <v>75</v>
      </c>
      <c r="C13" s="3"/>
      <c r="D13" s="3"/>
    </row>
    <row r="14">
      <c r="B14" s="4"/>
      <c r="C14" t="s" s="4">
        <v>5</v>
      </c>
      <c r="D14" t="s" s="5">
        <v>75</v>
      </c>
    </row>
    <row r="15">
      <c r="B15" t="s" s="3">
        <v>98</v>
      </c>
      <c r="C15" s="3"/>
      <c r="D15" s="3"/>
    </row>
    <row r="16">
      <c r="B16" s="4"/>
      <c r="C16" t="s" s="4">
        <v>5</v>
      </c>
      <c r="D16" t="s" s="5">
        <v>98</v>
      </c>
    </row>
  </sheetData>
  <mergeCells count="1">
    <mergeCell ref="B3:D3"/>
  </mergeCells>
  <hyperlinks>
    <hyperlink ref="D10" location="'Analytics Dashboard'!R1C1" tooltip="" display="Analytics Dashboard"/>
    <hyperlink ref="D12" location="'Payroll Entry'!R1C1" tooltip="" display="Payroll Entry"/>
    <hyperlink ref="D14" location="'Daily Cash &amp; Loans'!R1C1" tooltip="" display="Daily Cash &amp; Loans"/>
    <hyperlink ref="D16" location="'Sales Tracking'!R1C1" tooltip="" display="Sales Tracking"/>
  </hyperlinks>
</worksheet>
</file>

<file path=xl/worksheets/sheet2.xml><?xml version="1.0" encoding="utf-8"?>
<worksheet xmlns:r="http://schemas.openxmlformats.org/officeDocument/2006/relationships" xmlns="http://schemas.openxmlformats.org/spreadsheetml/2006/main">
  <dimension ref="A1:J17"/>
  <sheetViews>
    <sheetView workbookViewId="0" showGridLines="0" defaultGridColor="1"/>
  </sheetViews>
  <sheetFormatPr defaultColWidth="8.66667" defaultRowHeight="15" customHeight="1" outlineLevelRow="0" outlineLevelCol="0"/>
  <cols>
    <col min="1" max="1" width="18" style="6" customWidth="1"/>
    <col min="2" max="3" width="14" style="6" customWidth="1"/>
    <col min="4" max="4" width="15" style="6" customWidth="1"/>
    <col min="5" max="7" width="14" style="6" customWidth="1"/>
    <col min="8" max="10" width="12" style="6" customWidth="1"/>
    <col min="11" max="16384" width="8.67188" style="6" customWidth="1"/>
  </cols>
  <sheetData>
    <row r="1" ht="42" customHeight="1">
      <c r="A1" t="s" s="7">
        <v>6</v>
      </c>
      <c r="B1" s="8"/>
      <c r="C1" s="8"/>
      <c r="D1" s="8"/>
      <c r="E1" s="8"/>
      <c r="F1" s="8"/>
      <c r="G1" s="8"/>
      <c r="H1" s="8"/>
      <c r="I1" s="8"/>
      <c r="J1" s="9"/>
    </row>
    <row r="2" ht="13.55" customHeight="1">
      <c r="A2" s="10"/>
      <c r="B2" s="11"/>
      <c r="C2" s="11"/>
      <c r="D2" s="11"/>
      <c r="E2" s="11"/>
      <c r="F2" s="11"/>
      <c r="G2" s="12"/>
      <c r="H2" s="12"/>
      <c r="I2" s="12"/>
      <c r="J2" s="13"/>
    </row>
    <row r="3" ht="36" customHeight="1">
      <c r="A3" t="s" s="14">
        <v>7</v>
      </c>
      <c r="B3" t="s" s="14">
        <v>8</v>
      </c>
      <c r="C3" t="s" s="14">
        <v>9</v>
      </c>
      <c r="D3" t="s" s="14">
        <v>10</v>
      </c>
      <c r="E3" t="s" s="14">
        <v>11</v>
      </c>
      <c r="F3" t="s" s="14">
        <v>12</v>
      </c>
      <c r="G3" s="15"/>
      <c r="H3" s="12"/>
      <c r="I3" s="12"/>
      <c r="J3" s="13"/>
    </row>
    <row r="4" ht="36" customHeight="1">
      <c r="A4" s="16" cm="1">
        <f t="array" ref="A4">'Payroll Entry'!L20</f>
        <v>11070</v>
      </c>
      <c r="B4" s="16" cm="1">
        <f t="array" ref="B4">SUM('Payroll Entry'!K5:K20)</f>
        <v>2882</v>
      </c>
      <c r="C4" s="16" cm="1">
        <f t="array" ref="C4">SUM('Sales Tracking'!F4:F13)</f>
        <v>43720</v>
      </c>
      <c r="D4" s="16" cm="1">
        <f t="array" ref="D4">SUMIF('Payroll Entry'!C5:C20,"Outsourced",'Payroll Entry'!L5:L20)</f>
        <v>360</v>
      </c>
      <c r="E4" s="16" cm="1">
        <f t="array" ref="E4">_xlfn.IFERROR(C4/SUM('Sales Tracking'!G4:G13),0)</f>
        <v>17.572347266881</v>
      </c>
      <c r="F4" s="16" cm="1">
        <f t="array" ref="F4">_xlfn.IFERROR(C4/COUNT('Sales Tracking'!A4:A13),0)</f>
        <v>0</v>
      </c>
      <c r="G4" s="15"/>
      <c r="H4" s="12"/>
      <c r="I4" s="12"/>
      <c r="J4" s="13"/>
    </row>
    <row r="5" ht="13.55" customHeight="1">
      <c r="A5" s="17"/>
      <c r="B5" s="18"/>
      <c r="C5" s="18"/>
      <c r="D5" s="18"/>
      <c r="E5" s="18"/>
      <c r="F5" s="18"/>
      <c r="G5" s="12"/>
      <c r="H5" s="12"/>
      <c r="I5" s="12"/>
      <c r="J5" s="13"/>
    </row>
    <row r="6" ht="25.5" customHeight="1">
      <c r="A6" t="s" s="19">
        <v>13</v>
      </c>
      <c r="B6" s="20"/>
      <c r="C6" s="20"/>
      <c r="D6" s="20"/>
      <c r="E6" s="12"/>
      <c r="F6" t="s" s="21">
        <v>14</v>
      </c>
      <c r="G6" s="20"/>
      <c r="H6" s="20"/>
      <c r="I6" s="20"/>
      <c r="J6" s="22"/>
    </row>
    <row r="7" ht="13.65" customHeight="1">
      <c r="A7" t="s" s="14">
        <v>15</v>
      </c>
      <c r="B7" t="s" s="14">
        <v>16</v>
      </c>
      <c r="C7" t="s" s="14">
        <v>17</v>
      </c>
      <c r="D7" t="s" s="14">
        <v>18</v>
      </c>
      <c r="E7" s="23"/>
      <c r="F7" t="s" s="14">
        <v>19</v>
      </c>
      <c r="G7" t="s" s="14">
        <v>20</v>
      </c>
      <c r="H7" t="s" s="14">
        <v>21</v>
      </c>
      <c r="I7" s="24"/>
      <c r="J7" s="24"/>
    </row>
    <row r="8" ht="19.5" customHeight="1">
      <c r="A8" t="s" s="25">
        <v>22</v>
      </c>
      <c r="B8" s="26">
        <v>225</v>
      </c>
      <c r="C8" s="27">
        <v>485</v>
      </c>
      <c r="D8" s="27">
        <v>5842.5</v>
      </c>
      <c r="E8" s="23"/>
      <c r="F8" t="s" s="28">
        <v>23</v>
      </c>
      <c r="G8" s="29" cm="1">
        <f t="array" ref="G8">SUM('Sales Tracking'!C4:C13)</f>
        <v>27600</v>
      </c>
      <c r="H8" s="30" cm="1">
        <f t="array" ref="H8">_xlfn.IFERROR(G8/SUM('Sales Tracking'!F4:F13),0)</f>
        <v>0.631290027447392</v>
      </c>
      <c r="I8" s="31"/>
      <c r="J8" s="32"/>
    </row>
    <row r="9" ht="19.5" customHeight="1">
      <c r="A9" t="s" s="33">
        <v>24</v>
      </c>
      <c r="B9" s="34">
        <v>238</v>
      </c>
      <c r="C9" s="35">
        <v>512</v>
      </c>
      <c r="D9" s="35">
        <v>6195</v>
      </c>
      <c r="E9" s="23"/>
      <c r="F9" t="s" s="36">
        <v>25</v>
      </c>
      <c r="G9" s="29" cm="1">
        <f t="array" ref="G9">SUM('Sales Tracking'!D4:D13)</f>
        <v>9700</v>
      </c>
      <c r="H9" s="30" cm="1">
        <f t="array" ref="H9">_xlfn.IFERROR(G9/SUM('Sales Tracking'!F4:F13),0)</f>
        <v>0.221866422689844</v>
      </c>
      <c r="I9" s="15"/>
      <c r="J9" s="13"/>
    </row>
    <row r="10" ht="19.5" customHeight="1">
      <c r="A10" t="s" s="37">
        <v>26</v>
      </c>
      <c r="B10" s="38" cm="1">
        <f t="array" ref="B10">B9-B8</f>
        <v>13</v>
      </c>
      <c r="C10" s="39" cm="1">
        <f t="array" ref="C10">C9-C8</f>
        <v>27</v>
      </c>
      <c r="D10" s="39" cm="1">
        <f t="array" ref="D10">D9-D8</f>
        <v>352.5</v>
      </c>
      <c r="E10" s="23"/>
      <c r="F10" t="s" s="28">
        <v>27</v>
      </c>
      <c r="G10" s="29" cm="1">
        <f t="array" ref="G10">SUM('Sales Tracking'!E4:E13)</f>
        <v>6420</v>
      </c>
      <c r="H10" s="30" cm="1">
        <f t="array" ref="H10">_xlfn.IFERROR(G10/SUM('Sales Tracking'!F4:F13),0)</f>
        <v>0.146843549862763</v>
      </c>
      <c r="I10" s="15"/>
      <c r="J10" s="13"/>
    </row>
    <row r="11" ht="19.5" customHeight="1">
      <c r="A11" s="17"/>
      <c r="B11" s="18"/>
      <c r="C11" s="18"/>
      <c r="D11" s="18"/>
      <c r="E11" s="40"/>
      <c r="F11" t="s" s="41">
        <v>28</v>
      </c>
      <c r="G11" s="42" cm="1">
        <f t="array" ref="G11">SUM(G8:G10)</f>
        <v>43720</v>
      </c>
      <c r="H11" s="43" cm="1">
        <f t="array" ref="H11">100%</f>
        <v>1</v>
      </c>
      <c r="I11" s="15"/>
      <c r="J11" s="13"/>
    </row>
    <row r="12" ht="13.55" customHeight="1">
      <c r="A12" s="44"/>
      <c r="B12" s="12"/>
      <c r="C12" s="12"/>
      <c r="D12" s="12"/>
      <c r="E12" s="12"/>
      <c r="F12" s="18"/>
      <c r="G12" s="18"/>
      <c r="H12" s="18"/>
      <c r="I12" s="12"/>
      <c r="J12" s="13"/>
    </row>
    <row r="13" ht="25.5" customHeight="1">
      <c r="A13" t="s" s="45">
        <v>29</v>
      </c>
      <c r="B13" s="46"/>
      <c r="C13" s="46"/>
      <c r="D13" s="46"/>
      <c r="E13" s="46"/>
      <c r="F13" s="46"/>
      <c r="G13" s="46"/>
      <c r="H13" s="46"/>
      <c r="I13" s="46"/>
      <c r="J13" s="47"/>
    </row>
    <row r="14" ht="19.5" customHeight="1">
      <c r="A14" t="s" s="48">
        <v>30</v>
      </c>
      <c r="B14" s="49"/>
      <c r="C14" s="49"/>
      <c r="D14" s="49"/>
      <c r="E14" s="49"/>
      <c r="F14" s="49"/>
      <c r="G14" s="49"/>
      <c r="H14" s="49"/>
      <c r="I14" s="49"/>
      <c r="J14" s="50"/>
    </row>
    <row r="15" ht="19.5" customHeight="1">
      <c r="A15" t="s" s="48">
        <v>31</v>
      </c>
      <c r="B15" s="49"/>
      <c r="C15" s="49"/>
      <c r="D15" s="49"/>
      <c r="E15" s="49"/>
      <c r="F15" s="49"/>
      <c r="G15" s="49"/>
      <c r="H15" s="49"/>
      <c r="I15" s="49"/>
      <c r="J15" s="50"/>
    </row>
    <row r="16" ht="19.5" customHeight="1">
      <c r="A16" t="s" s="48">
        <v>32</v>
      </c>
      <c r="B16" s="49"/>
      <c r="C16" s="49"/>
      <c r="D16" s="49"/>
      <c r="E16" s="49"/>
      <c r="F16" s="49"/>
      <c r="G16" s="49"/>
      <c r="H16" s="49"/>
      <c r="I16" s="49"/>
      <c r="J16" s="50"/>
    </row>
    <row r="17" ht="19.5" customHeight="1">
      <c r="A17" t="s" s="51">
        <v>33</v>
      </c>
      <c r="B17" s="52"/>
      <c r="C17" s="52"/>
      <c r="D17" s="52"/>
      <c r="E17" s="52"/>
      <c r="F17" s="52"/>
      <c r="G17" s="52"/>
      <c r="H17" s="52"/>
      <c r="I17" s="52"/>
      <c r="J17" s="53"/>
    </row>
  </sheetData>
  <mergeCells count="8">
    <mergeCell ref="A1:J1"/>
    <mergeCell ref="A6:D6"/>
    <mergeCell ref="F6:J6"/>
    <mergeCell ref="A13:J13"/>
    <mergeCell ref="A14:J14"/>
    <mergeCell ref="A15:J15"/>
    <mergeCell ref="A16:J16"/>
    <mergeCell ref="A17:J17"/>
  </mergeCells>
  <pageMargins left="0.75" right="0.75" top="1" bottom="1" header="0.511811" footer="0.511811"/>
  <pageSetup firstPageNumber="1" fitToHeight="1" fitToWidth="1" scale="100"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M23"/>
  <sheetViews>
    <sheetView workbookViewId="0" showGridLines="0" defaultGridColor="1"/>
  </sheetViews>
  <sheetFormatPr defaultColWidth="8.66667" defaultRowHeight="15" customHeight="1" outlineLevelRow="0" outlineLevelCol="0"/>
  <cols>
    <col min="1" max="1" width="12" style="54" customWidth="1"/>
    <col min="2" max="2" width="18" style="54" customWidth="1"/>
    <col min="3" max="3" width="11" style="54" customWidth="1"/>
    <col min="4" max="4" width="10" style="54" customWidth="1"/>
    <col min="5" max="5" width="12" style="54" customWidth="1"/>
    <col min="6" max="6" width="16" style="54" customWidth="1"/>
    <col min="7" max="7" width="13" style="54" customWidth="1"/>
    <col min="8" max="8" width="11" style="54" customWidth="1"/>
    <col min="9" max="9" width="10" style="54" customWidth="1"/>
    <col min="10" max="10" width="13" style="54" customWidth="1"/>
    <col min="11" max="11" width="14" style="54" customWidth="1"/>
    <col min="12" max="12" width="13" style="54" customWidth="1"/>
    <col min="13" max="13" width="16" style="54" customWidth="1"/>
    <col min="14" max="16384" width="8.67188" style="54" customWidth="1"/>
  </cols>
  <sheetData>
    <row r="1" ht="39.75" customHeight="1">
      <c r="A1" t="s" s="7">
        <v>35</v>
      </c>
      <c r="B1" s="8"/>
      <c r="C1" s="8"/>
      <c r="D1" s="8"/>
      <c r="E1" s="8"/>
      <c r="F1" s="8"/>
      <c r="G1" s="8"/>
      <c r="H1" s="8"/>
      <c r="I1" s="8"/>
      <c r="J1" s="8"/>
      <c r="K1" s="8"/>
      <c r="L1" s="8"/>
      <c r="M1" s="9"/>
    </row>
    <row r="2" ht="21.75" customHeight="1">
      <c r="A2" t="s" s="55">
        <v>36</v>
      </c>
      <c r="B2" s="56"/>
      <c r="C2" s="56"/>
      <c r="D2" s="56"/>
      <c r="E2" s="56"/>
      <c r="F2" s="56"/>
      <c r="G2" s="56"/>
      <c r="H2" s="56"/>
      <c r="I2" s="56"/>
      <c r="J2" s="56"/>
      <c r="K2" s="56"/>
      <c r="L2" s="56"/>
      <c r="M2" s="57"/>
    </row>
    <row r="3" ht="13.55" customHeight="1">
      <c r="A3" s="10"/>
      <c r="B3" s="11"/>
      <c r="C3" s="11"/>
      <c r="D3" s="11"/>
      <c r="E3" s="11"/>
      <c r="F3" s="11"/>
      <c r="G3" s="11"/>
      <c r="H3" s="11"/>
      <c r="I3" s="11"/>
      <c r="J3" s="11"/>
      <c r="K3" s="11"/>
      <c r="L3" s="11"/>
      <c r="M3" s="58"/>
    </row>
    <row r="4" ht="30" customHeight="1">
      <c r="A4" t="s" s="14">
        <v>37</v>
      </c>
      <c r="B4" t="s" s="14">
        <v>38</v>
      </c>
      <c r="C4" t="s" s="14">
        <v>39</v>
      </c>
      <c r="D4" t="s" s="14">
        <v>40</v>
      </c>
      <c r="E4" t="s" s="14">
        <v>41</v>
      </c>
      <c r="F4" t="s" s="14">
        <v>42</v>
      </c>
      <c r="G4" t="s" s="14">
        <v>43</v>
      </c>
      <c r="H4" t="s" s="14">
        <v>44</v>
      </c>
      <c r="I4" t="s" s="14">
        <v>45</v>
      </c>
      <c r="J4" t="s" s="14">
        <v>46</v>
      </c>
      <c r="K4" t="s" s="14">
        <v>47</v>
      </c>
      <c r="L4" t="s" s="14">
        <v>48</v>
      </c>
      <c r="M4" t="s" s="14">
        <v>49</v>
      </c>
    </row>
    <row r="5" ht="19.5" customHeight="1">
      <c r="A5" t="s" s="33">
        <v>50</v>
      </c>
      <c r="B5" t="s" s="36">
        <v>51</v>
      </c>
      <c r="C5" t="s" s="59">
        <v>52</v>
      </c>
      <c r="D5" t="s" s="33">
        <v>53</v>
      </c>
      <c r="E5" s="60">
        <v>38</v>
      </c>
      <c r="F5" t="s" s="36">
        <v>54</v>
      </c>
      <c r="G5" s="61">
        <v>16.5</v>
      </c>
      <c r="H5" s="60">
        <v>4</v>
      </c>
      <c r="I5" s="61">
        <v>45</v>
      </c>
      <c r="J5" s="61"/>
      <c r="K5" s="29" cm="1">
        <f t="array" ref="K5">_xlfn.IFERROR(H5*12,0)+_xlfn.IFERROR(I5,0)+_xlfn.IFERROR(J5,0)</f>
        <v>93</v>
      </c>
      <c r="L5" s="29" cm="1">
        <f t="array" ref="L5">IF(D5="Salaried",_xlfn.IFERROR(CHOOSE(E5,600,900,1100,1400,1800),0),_xlfn.IFERROR(E5*G5,0))+K5</f>
        <v>720</v>
      </c>
      <c r="M5" s="62"/>
    </row>
    <row r="6" ht="19.5" customHeight="1">
      <c r="A6" t="s" s="25">
        <v>50</v>
      </c>
      <c r="B6" t="s" s="28">
        <v>55</v>
      </c>
      <c r="C6" t="s" s="59">
        <v>52</v>
      </c>
      <c r="D6" t="s" s="25">
        <v>53</v>
      </c>
      <c r="E6" s="60">
        <v>40</v>
      </c>
      <c r="F6" t="s" s="28">
        <v>56</v>
      </c>
      <c r="G6" s="61">
        <v>15</v>
      </c>
      <c r="H6" s="60">
        <v>6</v>
      </c>
      <c r="I6" s="61">
        <v>30</v>
      </c>
      <c r="J6" s="61">
        <v>10</v>
      </c>
      <c r="K6" s="29" cm="1">
        <f t="array" ref="K6">_xlfn.IFERROR(H6*12,0)+_xlfn.IFERROR(I6,0)+_xlfn.IFERROR(J6,0)</f>
        <v>112</v>
      </c>
      <c r="L6" s="29" cm="1">
        <f t="array" ref="L6">IF(D6="Salaried",_xlfn.IFERROR(CHOOSE(E6,600,900,1100,1400,1800),0),_xlfn.IFERROR(E6*G6,0))+K6</f>
        <v>712</v>
      </c>
      <c r="M6" s="63"/>
    </row>
    <row r="7" ht="19.5" customHeight="1">
      <c r="A7" t="s" s="33">
        <v>50</v>
      </c>
      <c r="B7" t="s" s="36">
        <v>57</v>
      </c>
      <c r="C7" t="s" s="64">
        <v>58</v>
      </c>
      <c r="D7" t="s" s="33">
        <v>53</v>
      </c>
      <c r="E7" s="60">
        <v>35</v>
      </c>
      <c r="F7" t="s" s="36">
        <v>59</v>
      </c>
      <c r="G7" s="61">
        <v>12</v>
      </c>
      <c r="H7" s="60">
        <v>0</v>
      </c>
      <c r="I7" s="61">
        <v>180</v>
      </c>
      <c r="J7" s="61"/>
      <c r="K7" s="29" cm="1">
        <f t="array" ref="K7">_xlfn.IFERROR(H7*12,0)+_xlfn.IFERROR(I7,0)+_xlfn.IFERROR(J7,0)</f>
        <v>180</v>
      </c>
      <c r="L7" s="29" cm="1">
        <f t="array" ref="L7">IF(D7="Salaried",_xlfn.IFERROR(CHOOSE(E7,600,900,1100,1400,1800),0),_xlfn.IFERROR(E7*G7,0))+K7</f>
        <v>600</v>
      </c>
      <c r="M7" s="62"/>
    </row>
    <row r="8" ht="19.5" customHeight="1">
      <c r="A8" t="s" s="25">
        <v>50</v>
      </c>
      <c r="B8" t="s" s="28">
        <v>60</v>
      </c>
      <c r="C8" t="s" s="64">
        <v>58</v>
      </c>
      <c r="D8" t="s" s="25">
        <v>53</v>
      </c>
      <c r="E8" s="60">
        <v>40</v>
      </c>
      <c r="F8" t="s" s="28">
        <v>59</v>
      </c>
      <c r="G8" s="61">
        <v>12</v>
      </c>
      <c r="H8" s="60">
        <v>0</v>
      </c>
      <c r="I8" s="61">
        <v>210</v>
      </c>
      <c r="J8" s="61">
        <v>25</v>
      </c>
      <c r="K8" s="29" cm="1">
        <f t="array" ref="K8">_xlfn.IFERROR(H8*12,0)+_xlfn.IFERROR(I8,0)+_xlfn.IFERROR(J8,0)</f>
        <v>235</v>
      </c>
      <c r="L8" s="29" cm="1">
        <f t="array" ref="L8">IF(D8="Salaried",_xlfn.IFERROR(CHOOSE(E8,600,900,1100,1400,1800),0),_xlfn.IFERROR(E8*G8,0))+K8</f>
        <v>715</v>
      </c>
      <c r="M8" s="63"/>
    </row>
    <row r="9" ht="19.5" customHeight="1">
      <c r="A9" t="s" s="33">
        <v>50</v>
      </c>
      <c r="B9" t="s" s="36">
        <v>61</v>
      </c>
      <c r="C9" t="s" s="59">
        <v>52</v>
      </c>
      <c r="D9" t="s" s="33">
        <v>62</v>
      </c>
      <c r="E9" s="60">
        <v>2</v>
      </c>
      <c r="F9" t="s" s="36">
        <v>63</v>
      </c>
      <c r="G9" s="61"/>
      <c r="H9" s="60">
        <v>2</v>
      </c>
      <c r="I9" s="61"/>
      <c r="J9" s="61">
        <v>50</v>
      </c>
      <c r="K9" s="29" cm="1">
        <f t="array" ref="K9">_xlfn.IFERROR(H9*12,0)+_xlfn.IFERROR(I9,0)+_xlfn.IFERROR(J9,0)</f>
        <v>74</v>
      </c>
      <c r="L9" s="29" cm="1">
        <f t="array" ref="L9">IF(D9="Salaried",_xlfn.IFERROR(CHOOSE(E9,600,900,1100,1400,1800),0),_xlfn.IFERROR(E9*G9,0))+K9</f>
        <v>974</v>
      </c>
      <c r="M9" s="62"/>
    </row>
    <row r="10" ht="19.5" customHeight="1">
      <c r="A10" t="s" s="25">
        <v>50</v>
      </c>
      <c r="B10" t="s" s="28">
        <v>64</v>
      </c>
      <c r="C10" t="s" s="64">
        <v>58</v>
      </c>
      <c r="D10" t="s" s="25">
        <v>62</v>
      </c>
      <c r="E10" s="60">
        <v>3</v>
      </c>
      <c r="F10" t="s" s="28">
        <v>65</v>
      </c>
      <c r="G10" s="61"/>
      <c r="H10" s="60">
        <v>0</v>
      </c>
      <c r="I10" s="61"/>
      <c r="J10" s="61"/>
      <c r="K10" s="29" cm="1">
        <f t="array" ref="K10">_xlfn.IFERROR(H10*12,0)+_xlfn.IFERROR(I10,0)+_xlfn.IFERROR(J10,0)</f>
        <v>0</v>
      </c>
      <c r="L10" s="29" cm="1">
        <f t="array" ref="L10">IF(D10="Salaried",_xlfn.IFERROR(CHOOSE(E10,600,900,1100,1400,1800),0),_xlfn.IFERROR(E10*G10,0))+K10</f>
        <v>1100</v>
      </c>
      <c r="M10" s="63"/>
    </row>
    <row r="11" ht="19.5" customHeight="1">
      <c r="A11" t="s" s="33">
        <v>50</v>
      </c>
      <c r="B11" t="s" s="36">
        <v>66</v>
      </c>
      <c r="C11" t="s" s="59">
        <v>52</v>
      </c>
      <c r="D11" t="s" s="33">
        <v>53</v>
      </c>
      <c r="E11" s="60">
        <v>32</v>
      </c>
      <c r="F11" t="s" s="36">
        <v>67</v>
      </c>
      <c r="G11" s="61">
        <v>14</v>
      </c>
      <c r="H11" s="60">
        <v>0</v>
      </c>
      <c r="I11" s="61">
        <v>20</v>
      </c>
      <c r="J11" s="61"/>
      <c r="K11" s="29" cm="1">
        <f t="array" ref="K11">_xlfn.IFERROR(H11*12,0)+_xlfn.IFERROR(I11,0)+_xlfn.IFERROR(J11,0)</f>
        <v>20</v>
      </c>
      <c r="L11" s="29" cm="1">
        <f t="array" ref="L11">IF(D11="Salaried",_xlfn.IFERROR(CHOOSE(E11,600,900,1100,1400,1800),0),_xlfn.IFERROR(E11*G11,0))+K11</f>
        <v>468</v>
      </c>
      <c r="M11" s="62"/>
    </row>
    <row r="12" ht="19.5" customHeight="1">
      <c r="A12" t="s" s="25">
        <v>50</v>
      </c>
      <c r="B12" t="s" s="28">
        <v>68</v>
      </c>
      <c r="C12" t="s" s="65">
        <v>69</v>
      </c>
      <c r="D12" t="s" s="25">
        <v>53</v>
      </c>
      <c r="E12" s="60">
        <v>20</v>
      </c>
      <c r="F12" t="s" s="28">
        <v>70</v>
      </c>
      <c r="G12" s="61">
        <v>18</v>
      </c>
      <c r="H12" s="60">
        <v>0</v>
      </c>
      <c r="I12" s="61"/>
      <c r="J12" s="61"/>
      <c r="K12" s="29" cm="1">
        <f t="array" ref="K12">_xlfn.IFERROR(H12*12,0)+_xlfn.IFERROR(I12,0)+_xlfn.IFERROR(J12,0)</f>
        <v>0</v>
      </c>
      <c r="L12" s="29" cm="1">
        <f t="array" ref="L12">IF(D12="Salaried",_xlfn.IFERROR(CHOOSE(E12,600,900,1100,1400,1800),0),_xlfn.IFERROR(E12*G12,0))+K12</f>
        <v>360</v>
      </c>
      <c r="M12" s="63"/>
    </row>
    <row r="13" ht="19.5" customHeight="1">
      <c r="A13" t="s" s="33">
        <v>71</v>
      </c>
      <c r="B13" t="s" s="36">
        <v>51</v>
      </c>
      <c r="C13" t="s" s="59">
        <v>52</v>
      </c>
      <c r="D13" t="s" s="33">
        <v>53</v>
      </c>
      <c r="E13" s="60">
        <v>40</v>
      </c>
      <c r="F13" t="s" s="36">
        <v>54</v>
      </c>
      <c r="G13" s="61">
        <v>16.5</v>
      </c>
      <c r="H13" s="60">
        <v>5</v>
      </c>
      <c r="I13" s="61">
        <v>50</v>
      </c>
      <c r="J13" s="61"/>
      <c r="K13" s="29" cm="1">
        <f t="array" ref="K13">_xlfn.IFERROR(H13*12,0)+_xlfn.IFERROR(I13,0)+_xlfn.IFERROR(J13,0)</f>
        <v>110</v>
      </c>
      <c r="L13" s="29" cm="1">
        <f t="array" ref="L13">IF(D13="Salaried",_xlfn.IFERROR(CHOOSE(E13,600,900,1100,1400,1800),0),_xlfn.IFERROR(E13*G13,0))+K13</f>
        <v>770</v>
      </c>
      <c r="M13" s="62"/>
    </row>
    <row r="14" ht="19.5" customHeight="1">
      <c r="A14" t="s" s="25">
        <v>71</v>
      </c>
      <c r="B14" t="s" s="28">
        <v>55</v>
      </c>
      <c r="C14" t="s" s="59">
        <v>52</v>
      </c>
      <c r="D14" t="s" s="25">
        <v>53</v>
      </c>
      <c r="E14" s="60">
        <v>38</v>
      </c>
      <c r="F14" t="s" s="28">
        <v>56</v>
      </c>
      <c r="G14" s="61">
        <v>15</v>
      </c>
      <c r="H14" s="60">
        <v>3</v>
      </c>
      <c r="I14" s="61">
        <v>25</v>
      </c>
      <c r="J14" s="61"/>
      <c r="K14" s="29" cm="1">
        <f t="array" ref="K14">_xlfn.IFERROR(H14*12,0)+_xlfn.IFERROR(I14,0)+_xlfn.IFERROR(J14,0)</f>
        <v>61</v>
      </c>
      <c r="L14" s="29" cm="1">
        <f t="array" ref="L14">IF(D14="Salaried",_xlfn.IFERROR(CHOOSE(E14,600,900,1100,1400,1800),0),_xlfn.IFERROR(E14*G14,0))+K14</f>
        <v>631</v>
      </c>
      <c r="M14" s="63"/>
    </row>
    <row r="15" ht="19.5" customHeight="1">
      <c r="A15" t="s" s="33">
        <v>71</v>
      </c>
      <c r="B15" t="s" s="36">
        <v>57</v>
      </c>
      <c r="C15" t="s" s="64">
        <v>58</v>
      </c>
      <c r="D15" t="s" s="33">
        <v>53</v>
      </c>
      <c r="E15" s="60">
        <v>40</v>
      </c>
      <c r="F15" t="s" s="36">
        <v>59</v>
      </c>
      <c r="G15" s="61">
        <v>12</v>
      </c>
      <c r="H15" s="60">
        <v>0</v>
      </c>
      <c r="I15" s="61">
        <v>195</v>
      </c>
      <c r="J15" s="61"/>
      <c r="K15" s="29" cm="1">
        <f t="array" ref="K15">_xlfn.IFERROR(H15*12,0)+_xlfn.IFERROR(I15,0)+_xlfn.IFERROR(J15,0)</f>
        <v>195</v>
      </c>
      <c r="L15" s="29" cm="1">
        <f t="array" ref="L15">IF(D15="Salaried",_xlfn.IFERROR(CHOOSE(E15,600,900,1100,1400,1800),0),_xlfn.IFERROR(E15*G15,0))+K15</f>
        <v>675</v>
      </c>
      <c r="M15" s="62"/>
    </row>
    <row r="16" ht="19.5" customHeight="1">
      <c r="A16" t="s" s="25">
        <v>71</v>
      </c>
      <c r="B16" t="s" s="28">
        <v>60</v>
      </c>
      <c r="C16" t="s" s="64">
        <v>58</v>
      </c>
      <c r="D16" t="s" s="25">
        <v>53</v>
      </c>
      <c r="E16" s="60">
        <v>40</v>
      </c>
      <c r="F16" t="s" s="28">
        <v>59</v>
      </c>
      <c r="G16" s="61">
        <v>12</v>
      </c>
      <c r="H16" s="60">
        <v>0</v>
      </c>
      <c r="I16" s="61">
        <v>220</v>
      </c>
      <c r="J16" s="61">
        <v>15</v>
      </c>
      <c r="K16" s="29" cm="1">
        <f t="array" ref="K16">_xlfn.IFERROR(H16*12,0)+_xlfn.IFERROR(I16,0)+_xlfn.IFERROR(J16,0)</f>
        <v>235</v>
      </c>
      <c r="L16" s="29" cm="1">
        <f t="array" ref="L16">IF(D16="Salaried",_xlfn.IFERROR(CHOOSE(E16,600,900,1100,1400,1800),0),_xlfn.IFERROR(E16*G16,0))+K16</f>
        <v>715</v>
      </c>
      <c r="M16" s="63"/>
    </row>
    <row r="17" ht="19.5" customHeight="1">
      <c r="A17" t="s" s="33">
        <v>71</v>
      </c>
      <c r="B17" t="s" s="36">
        <v>61</v>
      </c>
      <c r="C17" t="s" s="59">
        <v>52</v>
      </c>
      <c r="D17" t="s" s="33">
        <v>62</v>
      </c>
      <c r="E17" s="60">
        <v>2</v>
      </c>
      <c r="F17" t="s" s="36">
        <v>63</v>
      </c>
      <c r="G17" s="61"/>
      <c r="H17" s="60">
        <v>3</v>
      </c>
      <c r="I17" s="61"/>
      <c r="J17" s="61">
        <v>75</v>
      </c>
      <c r="K17" s="29" cm="1">
        <f t="array" ref="K17">_xlfn.IFERROR(H17*12,0)+_xlfn.IFERROR(I17,0)+_xlfn.IFERROR(J17,0)</f>
        <v>111</v>
      </c>
      <c r="L17" s="29" cm="1">
        <f t="array" ref="L17">IF(D17="Salaried",_xlfn.IFERROR(CHOOSE(E17,600,900,1100,1400,1800),0),_xlfn.IFERROR(E17*G17,0))+K17</f>
        <v>1011</v>
      </c>
      <c r="M17" s="62"/>
    </row>
    <row r="18" ht="19.5" customHeight="1">
      <c r="A18" t="s" s="25">
        <v>71</v>
      </c>
      <c r="B18" t="s" s="28">
        <v>64</v>
      </c>
      <c r="C18" t="s" s="64">
        <v>58</v>
      </c>
      <c r="D18" t="s" s="25">
        <v>62</v>
      </c>
      <c r="E18" s="60">
        <v>3</v>
      </c>
      <c r="F18" t="s" s="28">
        <v>65</v>
      </c>
      <c r="G18" s="61"/>
      <c r="H18" s="60">
        <v>0</v>
      </c>
      <c r="I18" s="61"/>
      <c r="J18" s="61"/>
      <c r="K18" s="29" cm="1">
        <f t="array" ref="K18">_xlfn.IFERROR(H18*12,0)+_xlfn.IFERROR(I18,0)+_xlfn.IFERROR(J18,0)</f>
        <v>0</v>
      </c>
      <c r="L18" s="29" cm="1">
        <f t="array" ref="L18">IF(D18="Salaried",_xlfn.IFERROR(CHOOSE(E18,600,900,1100,1400,1800),0),_xlfn.IFERROR(E18*G18,0))+K18</f>
        <v>1100</v>
      </c>
      <c r="M18" s="63"/>
    </row>
    <row r="19" ht="19.5" customHeight="1">
      <c r="A19" t="s" s="33">
        <v>71</v>
      </c>
      <c r="B19" t="s" s="36">
        <v>66</v>
      </c>
      <c r="C19" t="s" s="59">
        <v>52</v>
      </c>
      <c r="D19" t="s" s="33">
        <v>53</v>
      </c>
      <c r="E19" s="60">
        <v>36</v>
      </c>
      <c r="F19" t="s" s="36">
        <v>67</v>
      </c>
      <c r="G19" s="61">
        <v>14</v>
      </c>
      <c r="H19" s="60">
        <v>0</v>
      </c>
      <c r="I19" s="61">
        <v>15</v>
      </c>
      <c r="J19" s="61"/>
      <c r="K19" s="29" cm="1">
        <f t="array" ref="K19">_xlfn.IFERROR(H19*12,0)+_xlfn.IFERROR(I19,0)+_xlfn.IFERROR(J19,0)</f>
        <v>15</v>
      </c>
      <c r="L19" s="29" cm="1">
        <f t="array" ref="L19">IF(D19="Salaried",_xlfn.IFERROR(CHOOSE(E19,600,900,1100,1400,1800),0),_xlfn.IFERROR(E19*G19,0))+K19</f>
        <v>519</v>
      </c>
      <c r="M19" s="62"/>
    </row>
    <row r="20" ht="21.75" customHeight="1">
      <c r="A20" t="s" s="66">
        <v>72</v>
      </c>
      <c r="B20" s="67"/>
      <c r="C20" s="67"/>
      <c r="D20" s="67"/>
      <c r="E20" s="67"/>
      <c r="F20" s="67"/>
      <c r="G20" s="67"/>
      <c r="H20" s="67"/>
      <c r="I20" s="67"/>
      <c r="J20" s="68"/>
      <c r="K20" s="39" cm="1">
        <f t="array" ref="K20">SUM(K5:K19)</f>
        <v>1441</v>
      </c>
      <c r="L20" s="39" cm="1">
        <f t="array" ref="L20">SUM(L5:L19)</f>
        <v>11070</v>
      </c>
      <c r="M20" s="69"/>
    </row>
    <row r="21" ht="13.55" customHeight="1">
      <c r="A21" s="44"/>
      <c r="B21" s="12"/>
      <c r="C21" s="12"/>
      <c r="D21" s="12"/>
      <c r="E21" s="12"/>
      <c r="F21" s="12"/>
      <c r="G21" s="12"/>
      <c r="H21" s="12"/>
      <c r="I21" s="12"/>
      <c r="J21" s="12"/>
      <c r="K21" s="18"/>
      <c r="L21" s="18"/>
      <c r="M21" s="13"/>
    </row>
    <row r="22" ht="13.55" customHeight="1">
      <c r="A22" t="s" s="70">
        <v>73</v>
      </c>
      <c r="B22" s="71"/>
      <c r="C22" s="71"/>
      <c r="D22" s="71"/>
      <c r="E22" s="12"/>
      <c r="F22" s="12"/>
      <c r="G22" s="12"/>
      <c r="H22" s="12"/>
      <c r="I22" s="12"/>
      <c r="J22" s="12"/>
      <c r="K22" s="12"/>
      <c r="L22" s="12"/>
      <c r="M22" s="13"/>
    </row>
    <row r="23" ht="12.7" customHeight="1">
      <c r="A23" t="s" s="72">
        <v>74</v>
      </c>
      <c r="B23" s="73"/>
      <c r="C23" s="73"/>
      <c r="D23" s="73"/>
      <c r="E23" s="73"/>
      <c r="F23" s="73"/>
      <c r="G23" s="73"/>
      <c r="H23" s="73"/>
      <c r="I23" s="73"/>
      <c r="J23" s="73"/>
      <c r="K23" s="73"/>
      <c r="L23" s="73"/>
      <c r="M23" s="74"/>
    </row>
  </sheetData>
  <mergeCells count="5">
    <mergeCell ref="A1:M1"/>
    <mergeCell ref="A2:M2"/>
    <mergeCell ref="A20:J20"/>
    <mergeCell ref="A22:D22"/>
    <mergeCell ref="A23:M23"/>
  </mergeCells>
  <pageMargins left="0.75" right="0.75" top="1" bottom="1" header="0.511811" footer="0.511811"/>
  <pageSetup firstPageNumber="1" fitToHeight="1" fitToWidth="1" scale="100" useFirstPageNumber="0" orientation="portrait"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dimension ref="A1:G13"/>
  <sheetViews>
    <sheetView workbookViewId="0" showGridLines="0" defaultGridColor="1"/>
  </sheetViews>
  <sheetFormatPr defaultColWidth="8.66667" defaultRowHeight="15" customHeight="1" outlineLevelRow="0" outlineLevelCol="0"/>
  <cols>
    <col min="1" max="1" width="13" style="75" customWidth="1"/>
    <col min="2" max="2" width="12" style="75" customWidth="1"/>
    <col min="3" max="3" width="13" style="75" customWidth="1"/>
    <col min="4" max="4" width="16" style="75" customWidth="1"/>
    <col min="5" max="5" width="3" style="75" customWidth="1"/>
    <col min="6" max="6" width="18" style="75" customWidth="1"/>
    <col min="7" max="7" width="15" style="75" customWidth="1"/>
    <col min="8" max="16384" width="8.67188" style="75" customWidth="1"/>
  </cols>
  <sheetData>
    <row r="1" ht="37.5" customHeight="1">
      <c r="A1" t="s" s="7">
        <v>76</v>
      </c>
      <c r="B1" s="8"/>
      <c r="C1" s="8"/>
      <c r="D1" s="8"/>
      <c r="E1" s="8"/>
      <c r="F1" s="8"/>
      <c r="G1" s="9"/>
    </row>
    <row r="2" ht="13.55" customHeight="1">
      <c r="A2" s="10"/>
      <c r="B2" s="11"/>
      <c r="C2" s="11"/>
      <c r="D2" s="11"/>
      <c r="E2" s="11"/>
      <c r="F2" s="11"/>
      <c r="G2" s="58"/>
    </row>
    <row r="3" ht="27.75" customHeight="1">
      <c r="A3" t="s" s="14">
        <v>77</v>
      </c>
      <c r="B3" t="s" s="14">
        <v>78</v>
      </c>
      <c r="C3" t="s" s="14">
        <v>79</v>
      </c>
      <c r="D3" t="s" s="14">
        <v>80</v>
      </c>
      <c r="E3" s="76"/>
      <c r="F3" t="s" s="77">
        <v>38</v>
      </c>
      <c r="G3" t="s" s="77">
        <v>81</v>
      </c>
    </row>
    <row r="4" ht="19.5" customHeight="1">
      <c r="A4" t="s" s="25">
        <v>50</v>
      </c>
      <c r="B4" t="s" s="25">
        <v>82</v>
      </c>
      <c r="C4" s="61">
        <v>3420</v>
      </c>
      <c r="D4" s="29" cm="1">
        <f t="array" ref="D4">C4</f>
        <v>3420</v>
      </c>
      <c r="E4" s="78"/>
      <c r="F4" t="s" s="36">
        <v>51</v>
      </c>
      <c r="G4" s="61">
        <v>200</v>
      </c>
    </row>
    <row r="5" ht="19.5" customHeight="1">
      <c r="A5" t="s" s="33">
        <v>83</v>
      </c>
      <c r="B5" t="s" s="33">
        <v>84</v>
      </c>
      <c r="C5" s="61">
        <v>2980</v>
      </c>
      <c r="D5" s="29" cm="1">
        <f t="array" ref="D5">D4+C5</f>
        <v>6400</v>
      </c>
      <c r="E5" s="23"/>
      <c r="F5" t="s" s="36">
        <v>55</v>
      </c>
      <c r="G5" s="61">
        <v>150</v>
      </c>
    </row>
    <row r="6" ht="19.5" customHeight="1">
      <c r="A6" t="s" s="25">
        <v>85</v>
      </c>
      <c r="B6" t="s" s="25">
        <v>86</v>
      </c>
      <c r="C6" s="61">
        <v>3750</v>
      </c>
      <c r="D6" s="29" cm="1">
        <f t="array" ref="D6">D5+C6</f>
        <v>10150</v>
      </c>
      <c r="E6" s="23"/>
      <c r="F6" t="s" s="36">
        <v>66</v>
      </c>
      <c r="G6" s="61">
        <v>100</v>
      </c>
    </row>
    <row r="7" ht="19.5" customHeight="1">
      <c r="A7" t="s" s="33">
        <v>87</v>
      </c>
      <c r="B7" t="s" s="33">
        <v>88</v>
      </c>
      <c r="C7" s="61">
        <v>4100</v>
      </c>
      <c r="D7" s="29" cm="1">
        <f t="array" ref="D7">D6+C7</f>
        <v>14250</v>
      </c>
      <c r="E7" s="23"/>
      <c r="F7" t="s" s="79">
        <v>89</v>
      </c>
      <c r="G7" s="39" cm="1">
        <f t="array" ref="G7">SUM(G4:G6)</f>
        <v>450</v>
      </c>
    </row>
    <row r="8" ht="19.5" customHeight="1">
      <c r="A8" t="s" s="25">
        <v>90</v>
      </c>
      <c r="B8" t="s" s="25">
        <v>91</v>
      </c>
      <c r="C8" s="61">
        <v>5200</v>
      </c>
      <c r="D8" s="29" cm="1">
        <f t="array" ref="D8">D7+C8</f>
        <v>19450</v>
      </c>
      <c r="E8" s="15"/>
      <c r="F8" s="18"/>
      <c r="G8" s="32"/>
    </row>
    <row r="9" ht="19.5" customHeight="1">
      <c r="A9" t="s" s="33">
        <v>92</v>
      </c>
      <c r="B9" t="s" s="33">
        <v>93</v>
      </c>
      <c r="C9" s="61">
        <v>6800</v>
      </c>
      <c r="D9" s="29" cm="1">
        <f t="array" ref="D9">D8+C9</f>
        <v>26250</v>
      </c>
      <c r="E9" s="15"/>
      <c r="F9" s="12"/>
      <c r="G9" s="13"/>
    </row>
    <row r="10" ht="19.5" customHeight="1">
      <c r="A10" t="s" s="25">
        <v>94</v>
      </c>
      <c r="B10" t="s" s="25">
        <v>95</v>
      </c>
      <c r="C10" s="61">
        <v>5100</v>
      </c>
      <c r="D10" s="29" cm="1">
        <f t="array" ref="D10">D9+C10</f>
        <v>31350</v>
      </c>
      <c r="E10" s="15"/>
      <c r="F10" s="12"/>
      <c r="G10" s="13"/>
    </row>
    <row r="11" ht="19.5" customHeight="1">
      <c r="A11" t="s" s="33">
        <v>71</v>
      </c>
      <c r="B11" t="s" s="33">
        <v>82</v>
      </c>
      <c r="C11" s="61">
        <v>3600</v>
      </c>
      <c r="D11" s="29" cm="1">
        <f t="array" ref="D11">D10+C11</f>
        <v>34950</v>
      </c>
      <c r="E11" s="15"/>
      <c r="F11" s="12"/>
      <c r="G11" s="13"/>
    </row>
    <row r="12" ht="19.5" customHeight="1">
      <c r="A12" t="s" s="25">
        <v>96</v>
      </c>
      <c r="B12" t="s" s="25">
        <v>84</v>
      </c>
      <c r="C12" s="61">
        <v>3100</v>
      </c>
      <c r="D12" s="29" cm="1">
        <f t="array" ref="D12">D11+C12</f>
        <v>38050</v>
      </c>
      <c r="E12" s="15"/>
      <c r="F12" s="12"/>
      <c r="G12" s="13"/>
    </row>
    <row r="13" ht="19.5" customHeight="1">
      <c r="A13" t="s" s="33">
        <v>97</v>
      </c>
      <c r="B13" t="s" s="33">
        <v>86</v>
      </c>
      <c r="C13" s="61">
        <v>3950</v>
      </c>
      <c r="D13" s="29" cm="1">
        <f t="array" ref="D13">D12+C13</f>
        <v>42000</v>
      </c>
      <c r="E13" s="80"/>
      <c r="F13" s="81"/>
      <c r="G13" s="82"/>
    </row>
  </sheetData>
  <mergeCells count="1">
    <mergeCell ref="A1:G1"/>
  </mergeCells>
  <pageMargins left="0.75" right="0.75" top="1" bottom="1" header="0.511811" footer="0.511811"/>
  <pageSetup firstPageNumber="1" fitToHeight="1" fitToWidth="1" scale="100" useFirstPageNumber="0" orientation="portrait" pageOrder="downThenOver"/>
  <headerFooter>
    <oddFooter>&amp;C&amp;"Helvetica Neue,Regular"&amp;12&amp;K000000&amp;P</oddFooter>
  </headerFooter>
</worksheet>
</file>

<file path=xl/worksheets/sheet5.xml><?xml version="1.0" encoding="utf-8"?>
<worksheet xmlns:r="http://schemas.openxmlformats.org/officeDocument/2006/relationships" xmlns="http://schemas.openxmlformats.org/spreadsheetml/2006/main">
  <dimension ref="A1:H14"/>
  <sheetViews>
    <sheetView workbookViewId="0" showGridLines="0" defaultGridColor="1"/>
  </sheetViews>
  <sheetFormatPr defaultColWidth="8.66667" defaultRowHeight="15" customHeight="1" outlineLevelRow="0" outlineLevelCol="0"/>
  <cols>
    <col min="1" max="1" width="13" style="83" customWidth="1"/>
    <col min="2" max="2" width="12" style="83" customWidth="1"/>
    <col min="3" max="5" width="13" style="83" customWidth="1"/>
    <col min="6" max="6" width="15" style="83" customWidth="1"/>
    <col min="7" max="7" width="12" style="83" customWidth="1"/>
    <col min="8" max="8" width="15" style="83" customWidth="1"/>
    <col min="9" max="16384" width="8.67188" style="83" customWidth="1"/>
  </cols>
  <sheetData>
    <row r="1" ht="37.5" customHeight="1">
      <c r="A1" t="s" s="7">
        <v>99</v>
      </c>
      <c r="B1" s="8"/>
      <c r="C1" s="8"/>
      <c r="D1" s="8"/>
      <c r="E1" s="8"/>
      <c r="F1" s="8"/>
      <c r="G1" s="8"/>
      <c r="H1" s="9"/>
    </row>
    <row r="2" ht="13.55" customHeight="1">
      <c r="A2" s="10"/>
      <c r="B2" s="11"/>
      <c r="C2" s="11"/>
      <c r="D2" s="11"/>
      <c r="E2" s="11"/>
      <c r="F2" s="11"/>
      <c r="G2" s="11"/>
      <c r="H2" s="58"/>
    </row>
    <row r="3" ht="27.75" customHeight="1">
      <c r="A3" t="s" s="14">
        <v>77</v>
      </c>
      <c r="B3" t="s" s="14">
        <v>78</v>
      </c>
      <c r="C3" t="s" s="14">
        <v>100</v>
      </c>
      <c r="D3" t="s" s="14">
        <v>101</v>
      </c>
      <c r="E3" t="s" s="14">
        <v>102</v>
      </c>
      <c r="F3" t="s" s="14">
        <v>103</v>
      </c>
      <c r="G3" t="s" s="14">
        <v>104</v>
      </c>
      <c r="H3" t="s" s="14">
        <v>105</v>
      </c>
    </row>
    <row r="4" ht="19.5" customHeight="1">
      <c r="A4" t="s" s="25">
        <v>50</v>
      </c>
      <c r="B4" t="s" s="25">
        <v>82</v>
      </c>
      <c r="C4" s="61">
        <v>2100</v>
      </c>
      <c r="D4" s="61">
        <v>800</v>
      </c>
      <c r="E4" s="61">
        <v>520</v>
      </c>
      <c r="F4" s="29" cm="1">
        <f t="array" ref="F4">C4+D4+E4</f>
        <v>3420</v>
      </c>
      <c r="G4" s="60">
        <v>235</v>
      </c>
      <c r="H4" s="29" cm="1">
        <f t="array" ref="H4">_xlfn.IFERROR(F4/G4,0)</f>
        <v>14.5531914893617</v>
      </c>
    </row>
    <row r="5" ht="19.5" customHeight="1">
      <c r="A5" t="s" s="33">
        <v>83</v>
      </c>
      <c r="B5" t="s" s="33">
        <v>84</v>
      </c>
      <c r="C5" s="61">
        <v>1900</v>
      </c>
      <c r="D5" s="61">
        <v>600</v>
      </c>
      <c r="E5" s="61">
        <v>480</v>
      </c>
      <c r="F5" s="29" cm="1">
        <f t="array" ref="F5">C5+D5+E5</f>
        <v>2980</v>
      </c>
      <c r="G5" s="60">
        <v>220</v>
      </c>
      <c r="H5" s="29" cm="1">
        <f t="array" ref="H5">_xlfn.IFERROR(F5/G5,0)</f>
        <v>13.5454545454545</v>
      </c>
    </row>
    <row r="6" ht="19.5" customHeight="1">
      <c r="A6" t="s" s="25">
        <v>85</v>
      </c>
      <c r="B6" t="s" s="25">
        <v>86</v>
      </c>
      <c r="C6" s="61">
        <v>2400</v>
      </c>
      <c r="D6" s="61">
        <v>1200</v>
      </c>
      <c r="E6" s="61">
        <v>600</v>
      </c>
      <c r="F6" s="29" cm="1">
        <f t="array" ref="F6">C6+D6+E6</f>
        <v>4200</v>
      </c>
      <c r="G6" s="60">
        <v>240</v>
      </c>
      <c r="H6" s="29" cm="1">
        <f t="array" ref="H6">_xlfn.IFERROR(F6/G6,0)</f>
        <v>17.5</v>
      </c>
    </row>
    <row r="7" ht="19.5" customHeight="1">
      <c r="A7" t="s" s="33">
        <v>87</v>
      </c>
      <c r="B7" t="s" s="33">
        <v>88</v>
      </c>
      <c r="C7" s="61">
        <v>2800</v>
      </c>
      <c r="D7" s="61">
        <v>950</v>
      </c>
      <c r="E7" s="61">
        <v>700</v>
      </c>
      <c r="F7" s="29" cm="1">
        <f t="array" ref="F7">C7+D7+E7</f>
        <v>4450</v>
      </c>
      <c r="G7" s="60">
        <v>255</v>
      </c>
      <c r="H7" s="29" cm="1">
        <f t="array" ref="H7">_xlfn.IFERROR(F7/G7,0)</f>
        <v>17.4509803921569</v>
      </c>
    </row>
    <row r="8" ht="19.5" customHeight="1">
      <c r="A8" t="s" s="25">
        <v>90</v>
      </c>
      <c r="B8" t="s" s="25">
        <v>91</v>
      </c>
      <c r="C8" s="61">
        <v>3600</v>
      </c>
      <c r="D8" s="61">
        <v>1100</v>
      </c>
      <c r="E8" s="61">
        <v>800</v>
      </c>
      <c r="F8" s="29" cm="1">
        <f t="array" ref="F8">C8+D8+E8</f>
        <v>5500</v>
      </c>
      <c r="G8" s="60">
        <v>275</v>
      </c>
      <c r="H8" s="29" cm="1">
        <f t="array" ref="H8">_xlfn.IFERROR(F8/G8,0)</f>
        <v>20</v>
      </c>
    </row>
    <row r="9" ht="19.5" customHeight="1">
      <c r="A9" t="s" s="33">
        <v>92</v>
      </c>
      <c r="B9" t="s" s="33">
        <v>93</v>
      </c>
      <c r="C9" s="61">
        <v>4200</v>
      </c>
      <c r="D9" s="61">
        <v>1500</v>
      </c>
      <c r="E9" s="61">
        <v>950</v>
      </c>
      <c r="F9" s="29" cm="1">
        <f t="array" ref="F9">C9+D9+E9</f>
        <v>6650</v>
      </c>
      <c r="G9" s="60">
        <v>290</v>
      </c>
      <c r="H9" s="29" cm="1">
        <f t="array" ref="H9">_xlfn.IFERROR(F9/G9,0)</f>
        <v>22.9310344827586</v>
      </c>
    </row>
    <row r="10" ht="19.5" customHeight="1">
      <c r="A10" t="s" s="25">
        <v>94</v>
      </c>
      <c r="B10" t="s" s="25">
        <v>95</v>
      </c>
      <c r="C10" s="61">
        <v>3800</v>
      </c>
      <c r="D10" s="61">
        <v>900</v>
      </c>
      <c r="E10" s="61">
        <v>700</v>
      </c>
      <c r="F10" s="29" cm="1">
        <f t="array" ref="F10">C10+D10+E10</f>
        <v>5400</v>
      </c>
      <c r="G10" s="60">
        <v>265</v>
      </c>
      <c r="H10" s="29" cm="1">
        <f t="array" ref="H10">_xlfn.IFERROR(F10/G10,0)</f>
        <v>20.377358490566</v>
      </c>
    </row>
    <row r="11" ht="19.5" customHeight="1">
      <c r="A11" t="s" s="33">
        <v>71</v>
      </c>
      <c r="B11" t="s" s="33">
        <v>82</v>
      </c>
      <c r="C11" s="61">
        <v>2200</v>
      </c>
      <c r="D11" s="61">
        <v>850</v>
      </c>
      <c r="E11" s="61">
        <v>550</v>
      </c>
      <c r="F11" s="29" cm="1">
        <f t="array" ref="F11">C11+D11+E11</f>
        <v>3600</v>
      </c>
      <c r="G11" s="60">
        <v>238</v>
      </c>
      <c r="H11" s="29" cm="1">
        <f t="array" ref="H11">_xlfn.IFERROR(F11/G11,0)</f>
        <v>15.1260504201681</v>
      </c>
    </row>
    <row r="12" ht="19.5" customHeight="1">
      <c r="A12" t="s" s="25">
        <v>96</v>
      </c>
      <c r="B12" t="s" s="25">
        <v>84</v>
      </c>
      <c r="C12" s="61">
        <v>2000</v>
      </c>
      <c r="D12" s="61">
        <v>700</v>
      </c>
      <c r="E12" s="61">
        <v>500</v>
      </c>
      <c r="F12" s="29" cm="1">
        <f t="array" ref="F12">C12+D12+E12</f>
        <v>3200</v>
      </c>
      <c r="G12" s="60">
        <v>222</v>
      </c>
      <c r="H12" s="29" cm="1">
        <f t="array" ref="H12">_xlfn.IFERROR(F12/G12,0)</f>
        <v>14.4144144144144</v>
      </c>
    </row>
    <row r="13" ht="19.5" customHeight="1">
      <c r="A13" t="s" s="33">
        <v>97</v>
      </c>
      <c r="B13" t="s" s="33">
        <v>86</v>
      </c>
      <c r="C13" s="61">
        <v>2600</v>
      </c>
      <c r="D13" s="61">
        <v>1100</v>
      </c>
      <c r="E13" s="61">
        <v>620</v>
      </c>
      <c r="F13" s="29" cm="1">
        <f t="array" ref="F13">C13+D13+E13</f>
        <v>4320</v>
      </c>
      <c r="G13" s="60">
        <v>248</v>
      </c>
      <c r="H13" s="29" cm="1">
        <f t="array" ref="H13">_xlfn.IFERROR(F13/G13,0)</f>
        <v>17.4193548387097</v>
      </c>
    </row>
    <row r="14" ht="21.75" customHeight="1">
      <c r="A14" t="s" s="84">
        <v>106</v>
      </c>
      <c r="B14" s="85"/>
      <c r="C14" s="42" cm="1">
        <f t="array" ref="C14">SUM(C4:C13)</f>
        <v>27600</v>
      </c>
      <c r="D14" s="42" cm="1">
        <f t="array" ref="D14">SUM(D4:D13)</f>
        <v>9700</v>
      </c>
      <c r="E14" s="42" cm="1">
        <f t="array" ref="E14">SUM(E4:E13)</f>
        <v>6420</v>
      </c>
      <c r="F14" s="42" cm="1">
        <f t="array" ref="F14">SUM(F4:F13)</f>
        <v>43720</v>
      </c>
      <c r="G14" s="42" cm="1">
        <f t="array" ref="G14">SUM(G4:G13)</f>
        <v>2488</v>
      </c>
      <c r="H14" s="42" cm="1">
        <f t="array" ref="H14">_xlfn.IFERROR(F14/G14,0)</f>
        <v>17.572347266881</v>
      </c>
    </row>
  </sheetData>
  <mergeCells count="1">
    <mergeCell ref="A1:H1"/>
  </mergeCells>
  <pageMargins left="0.75" right="0.75" top="1" bottom="1" header="0.511811" footer="0.511811"/>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